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845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<sst xmlns="http://schemas.openxmlformats.org/spreadsheetml/2006/main" count="41" uniqueCount="33">
  <si>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Loss Ratio</t>
  </si>
  <si>
    <t>Percent Gain/Loss</t>
  </si>
  <si>
    <t>Accident  Year Ending</t>
  </si>
  <si>
    <t>Total</t>
  </si>
  <si>
    <t>ALL COVERAGES COMBINED</t>
  </si>
  <si>
    <t>Months of Development</t>
  </si>
  <si>
    <t>Earned Premium (A)</t>
  </si>
  <si>
    <t>Incurred Loss, Including AII Loss-Adjustment Expenses (LAE) (B)</t>
  </si>
  <si>
    <t xml:space="preserve">Anticipated Development of Loss and LAE (C)  </t>
  </si>
  <si>
    <t xml:space="preserve">Loss Ratio (E) = (D)/(A) </t>
  </si>
  <si>
    <t>Underwriting Expenses (F)</t>
  </si>
  <si>
    <t>Expense Ratio (G) = (F)/(A)</t>
  </si>
  <si>
    <t>Underwriting Gain/Loss (H) = (A) - (D) - (F)</t>
  </si>
  <si>
    <t>Percent Gain/Loss (I) = (H)/(A)</t>
  </si>
  <si>
    <t>BODILY INJURY (BI) EXPERIENCE</t>
  </si>
  <si>
    <t>PROPERTY DAMAGE  (PD) EXPERIENCE</t>
  </si>
  <si>
    <t>UNINSURED / UNDERINSURED MOTORISTS (UM/UIM) EXPERIENCE</t>
  </si>
  <si>
    <t>MEDICAL PAYMENTS (MED) EXPERIENCE</t>
  </si>
  <si>
    <r>
      <rPr>
        <sz val="11"/>
        <color indexed="8"/>
        <rFont val="Arial"/>
        <family val="2"/>
      </rPr>
      <t>●</t>
    </r>
    <r>
      <rPr>
        <sz val="11"/>
        <color theme="1"/>
        <rFont val="Calibri"/>
        <family val="2"/>
      </rPr>
      <t xml:space="preserve"> The Profitability Report must consist of historical Nevada experience for the specific book of business only.</t>
    </r>
  </si>
  <si>
    <r>
      <t xml:space="preserve">● Adjustments, such as on-leveling of premiums, trending of losses, or catastrophe loads may </t>
    </r>
    <r>
      <rPr>
        <i/>
        <u val="single"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be used in the Profitability Report.</t>
    </r>
  </si>
  <si>
    <r>
      <t xml:space="preserve">● Expenses should be actual dollar figures incurred in Nevada by coverage and by year, </t>
    </r>
    <r>
      <rPr>
        <i/>
        <u val="single"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based on an assumed </t>
    </r>
    <r>
      <rPr>
        <i/>
        <sz val="11"/>
        <color indexed="8"/>
        <rFont val="Calibri"/>
        <family val="2"/>
      </rPr>
      <t>a priori</t>
    </r>
    <r>
      <rPr>
        <sz val="11"/>
        <color theme="1"/>
        <rFont val="Calibri"/>
        <family val="2"/>
      </rPr>
      <t xml:space="preserve"> expense ratio.</t>
    </r>
  </si>
  <si>
    <t>COLLISION (COLL) EXPERIENCE</t>
  </si>
  <si>
    <t>COMPREHENSIVE (COMP) EXPERIENCE</t>
  </si>
  <si>
    <r>
      <rPr>
        <b/>
        <sz val="10"/>
        <color indexed="8"/>
        <rFont val="Calibri"/>
        <family val="2"/>
      </rPr>
      <t>Ultimate Loss, Including All LAE</t>
    </r>
    <r>
      <rPr>
        <b/>
        <sz val="11"/>
        <color indexed="8"/>
        <rFont val="Calibri"/>
        <family val="2"/>
      </rPr>
      <t xml:space="preserve"> (D) = (B) + (C) </t>
    </r>
  </si>
  <si>
    <t>State of Nevada - Profitability Report - TOI 19.0 - Instructions and Example</t>
  </si>
  <si>
    <t xml:space="preserve">Earned Premium </t>
  </si>
  <si>
    <t>Incurred Loss, Including AII LAE</t>
  </si>
  <si>
    <t xml:space="preserve">Anticipated Development of Loss and LAE </t>
  </si>
  <si>
    <t>Underwriting Expenses</t>
  </si>
  <si>
    <t xml:space="preserve">Expense Ratio </t>
  </si>
  <si>
    <t xml:space="preserve">Underwriting Gain/Loss </t>
  </si>
  <si>
    <t xml:space="preserve">Ultimate Loss, Including All LAE </t>
  </si>
  <si>
    <t>Template Updated April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</si>
</sst>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[$-409]dddd\,\ mmmm\ dd\,\ yyyy"/>
    <numFmt numFmtId="167" formatCode="[$-409]mmmm\ d\,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3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hidden="1" locked="0"/>
    </xf>
    <xf numFmtId="165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hidden="1" locked="0"/>
    </xf>
    <xf numFmtId="10" fontId="0" fillId="0" borderId="0" xfId="0" applyNumberFormat="1" applyFont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38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hidden="1" locked="0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10" fontId="0" fillId="0" borderId="14" xfId="0" applyNumberFormat="1" applyFont="1" applyBorder="1" applyAlignment="1" applyProtection="1">
      <alignment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10" fontId="0" fillId="0" borderId="16" xfId="0" applyNumberFormat="1" applyFont="1" applyFill="1" applyBorder="1" applyAlignment="1" applyProtection="1">
      <alignment/>
      <protection hidden="1" locked="0"/>
    </xf>
    <xf numFmtId="165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0" fontId="0" fillId="0" borderId="17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 horizontal="center" wrapText="1"/>
      <protection locked="0"/>
    </xf>
    <xf numFmtId="3" fontId="0" fillId="0" borderId="0" xfId="0" applyNumberFormat="1" applyFont="1" applyBorder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10" fontId="0" fillId="0" borderId="12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10" fontId="0" fillId="0" borderId="0" xfId="0" applyNumberFormat="1" applyFont="1" applyBorder="1" applyAlignment="1" applyProtection="1">
      <alignment vertical="center"/>
      <protection hidden="1" locked="0"/>
    </xf>
    <xf numFmtId="10" fontId="0" fillId="0" borderId="16" xfId="0" applyNumberFormat="1" applyFont="1" applyFill="1" applyBorder="1" applyAlignment="1" applyProtection="1">
      <alignment vertical="center"/>
      <protection hidden="1"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Font="1" applyBorder="1" applyAlignment="1" applyProtection="1">
      <alignment horizontal="right" vertical="center"/>
      <protection hidden="1" locked="0"/>
    </xf>
    <xf numFmtId="165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10" fontId="0" fillId="0" borderId="14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10" fontId="0" fillId="0" borderId="16" xfId="0" applyNumberFormat="1" applyFont="1" applyFill="1" applyBorder="1" applyAlignment="1" applyProtection="1">
      <alignment horizontal="right" vertical="center"/>
      <protection hidden="1" locked="0"/>
    </xf>
    <xf numFmtId="165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10" fontId="0" fillId="0" borderId="17" xfId="0" applyNumberFormat="1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0" fillId="33" borderId="13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hidden="1" locked="0"/>
    </xf>
    <xf numFmtId="10" fontId="0" fillId="33" borderId="0" xfId="0" applyNumberFormat="1" applyFont="1" applyFill="1" applyBorder="1" applyAlignment="1" applyProtection="1">
      <alignment/>
      <protection hidden="1" locked="0"/>
    </xf>
    <xf numFmtId="3" fontId="0" fillId="33" borderId="0" xfId="0" applyNumberFormat="1" applyFont="1" applyFill="1" applyBorder="1" applyAlignment="1" applyProtection="1">
      <alignment horizontal="right" wrapText="1"/>
      <protection locked="0"/>
    </xf>
    <xf numFmtId="165" fontId="0" fillId="33" borderId="0" xfId="0" applyNumberFormat="1" applyFont="1" applyFill="1" applyBorder="1" applyAlignment="1" applyProtection="1">
      <alignment/>
      <protection locked="0"/>
    </xf>
    <xf numFmtId="10" fontId="0" fillId="33" borderId="14" xfId="0" applyNumberFormat="1" applyFont="1" applyFill="1" applyBorder="1" applyAlignment="1" applyProtection="1">
      <alignment/>
      <protection locked="0"/>
    </xf>
    <xf numFmtId="14" fontId="0" fillId="33" borderId="13" xfId="0" applyNumberFormat="1" applyFont="1" applyFill="1" applyBorder="1" applyAlignment="1" applyProtection="1">
      <alignment horizontal="center"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hidden="1" locked="0"/>
    </xf>
    <xf numFmtId="10" fontId="0" fillId="33" borderId="18" xfId="0" applyNumberFormat="1" applyFont="1" applyFill="1" applyBorder="1" applyAlignment="1" applyProtection="1">
      <alignment/>
      <protection hidden="1" locked="0"/>
    </xf>
    <xf numFmtId="165" fontId="0" fillId="33" borderId="18" xfId="0" applyNumberFormat="1" applyFont="1" applyFill="1" applyBorder="1" applyAlignment="1" applyProtection="1">
      <alignment/>
      <protection locked="0"/>
    </xf>
    <xf numFmtId="10" fontId="0" fillId="33" borderId="19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wrapText="1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right" vertical="center"/>
      <protection locked="0"/>
    </xf>
    <xf numFmtId="10" fontId="0" fillId="33" borderId="0" xfId="0" applyNumberFormat="1" applyFont="1" applyFill="1" applyBorder="1" applyAlignment="1" applyProtection="1">
      <alignment horizontal="right" vertical="center"/>
      <protection hidden="1" locked="0"/>
    </xf>
    <xf numFmtId="165" fontId="0" fillId="33" borderId="0" xfId="0" applyNumberFormat="1" applyFont="1" applyFill="1" applyBorder="1" applyAlignment="1" applyProtection="1">
      <alignment horizontal="right" vertical="center"/>
      <protection locked="0"/>
    </xf>
    <xf numFmtId="10" fontId="0" fillId="33" borderId="14" xfId="0" applyNumberFormat="1" applyFont="1" applyFill="1" applyBorder="1" applyAlignment="1" applyProtection="1">
      <alignment horizontal="right" vertical="center"/>
      <protection locked="0"/>
    </xf>
    <xf numFmtId="3" fontId="0" fillId="33" borderId="18" xfId="0" applyNumberFormat="1" applyFont="1" applyFill="1" applyBorder="1" applyAlignment="1" applyProtection="1">
      <alignment horizontal="right" vertical="center"/>
      <protection locked="0"/>
    </xf>
    <xf numFmtId="10" fontId="0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0" fillId="33" borderId="18" xfId="0" applyNumberFormat="1" applyFont="1" applyFill="1" applyBorder="1" applyAlignment="1" applyProtection="1">
      <alignment horizontal="right" vertical="center"/>
      <protection locked="0"/>
    </xf>
    <xf numFmtId="10" fontId="0" fillId="33" borderId="19" xfId="0" applyNumberFormat="1" applyFont="1" applyFill="1" applyBorder="1" applyAlignment="1" applyProtection="1">
      <alignment horizontal="right" vertical="center"/>
      <protection locked="0"/>
    </xf>
    <xf numFmtId="0" fontId="41" fillId="0" borderId="20" xfId="0" applyFont="1" applyBorder="1" applyAlignment="1" applyProtection="1">
      <alignment horizontal="center" wrapText="1"/>
      <protection locked="0"/>
    </xf>
    <xf numFmtId="0" fontId="41" fillId="0" borderId="21" xfId="0" applyFont="1" applyBorder="1" applyAlignment="1" applyProtection="1">
      <alignment horizontal="center" wrapText="1"/>
      <protection locked="0"/>
    </xf>
    <xf numFmtId="0" fontId="41" fillId="0" borderId="22" xfId="0" applyFont="1" applyBorder="1" applyAlignment="1" applyProtection="1">
      <alignment horizont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center" vertical="center" wrapText="1"/>
      <protection locked="0"/>
    </xf>
    <xf numFmtId="0" fontId="42" fillId="0" borderId="22" xfId="0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10" fontId="0" fillId="33" borderId="0" xfId="0" applyNumberFormat="1" applyFont="1" applyFill="1" applyBorder="1" applyAlignment="1" applyProtection="1">
      <alignment vertical="center"/>
      <protection hidden="1" locked="0"/>
    </xf>
    <xf numFmtId="10" fontId="0" fillId="33" borderId="18" xfId="0" applyNumberFormat="1" applyFont="1" applyFill="1" applyBorder="1" applyAlignment="1" applyProtection="1">
      <alignment vertical="center"/>
      <protection hidden="1" locked="0"/>
    </xf>
    <xf numFmtId="0" fontId="40" fillId="0" borderId="0" xfId="0" applyFont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1">
      <selection activeCell="G5" sqref="G5:G8"/>
    </sheetView>
  </sheetViews>
  <sheetFormatPr defaultColWidth="9.140625" defaultRowHeight="15"/>
  <cols>
    <col min="1" max="1" width="9.57421875" style="2" customWidth="1"/>
    <col min="2" max="2" width="10.28125" style="2" customWidth="1"/>
    <col min="3" max="3" width="9.57421875" style="2" customWidth="1"/>
    <col min="4" max="4" width="10.8515625" style="2" customWidth="1"/>
    <col min="5" max="5" width="13.57421875" style="2" customWidth="1"/>
    <col min="6" max="6" width="13.28125" style="2" customWidth="1"/>
    <col min="7" max="7" width="9.421875" style="2" customWidth="1"/>
    <col min="8" max="8" width="12.57421875" style="2" customWidth="1"/>
    <col min="9" max="9" width="9.00390625" style="2" customWidth="1"/>
    <col min="10" max="10" width="13.140625" style="2" customWidth="1"/>
    <col min="11" max="11" width="10.8515625" style="2" customWidth="1"/>
    <col min="12" max="12" width="14.140625" style="2" customWidth="1"/>
    <col min="13" max="13" width="1.1484375" style="2" customWidth="1"/>
    <col min="14" max="14" width="9.28125" style="2" customWidth="1"/>
    <col min="15" max="15" width="0.9921875" style="2" customWidth="1"/>
    <col min="16" max="16" width="13.28125" style="2" customWidth="1"/>
    <col min="17" max="17" width="0.9921875" style="2" customWidth="1"/>
    <col min="18" max="18" width="9.140625" style="2" customWidth="1"/>
    <col min="19" max="19" width="0.9921875" style="2" customWidth="1"/>
    <col min="20" max="20" width="14.00390625" style="2" customWidth="1"/>
    <col min="21" max="21" width="0.9921875" style="2" customWidth="1"/>
    <col min="22" max="22" width="12.00390625" style="2" customWidth="1"/>
    <col min="23" max="16384" width="9.140625" style="2" customWidth="1"/>
  </cols>
  <sheetData>
    <row r="1" spans="2:9" ht="15">
      <c r="B1" s="102" t="s">
        <v>24</v>
      </c>
      <c r="C1" s="102"/>
      <c r="D1" s="102"/>
      <c r="E1" s="102"/>
      <c r="F1" s="102"/>
      <c r="G1" s="102"/>
      <c r="I1" s="104" t="s">
        <v>32</v>
      </c>
    </row>
    <row r="2" spans="1:11" ht="1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 customHeight="1" thickBot="1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" customHeight="1">
      <c r="A5" s="96" t="s">
        <v>2</v>
      </c>
      <c r="B5" s="99" t="s">
        <v>5</v>
      </c>
      <c r="C5" s="96" t="s">
        <v>6</v>
      </c>
      <c r="D5" s="91" t="s">
        <v>7</v>
      </c>
      <c r="E5" s="96" t="s">
        <v>8</v>
      </c>
      <c r="F5" s="96" t="s">
        <v>23</v>
      </c>
      <c r="G5" s="96" t="s">
        <v>9</v>
      </c>
      <c r="H5" s="96" t="s">
        <v>10</v>
      </c>
      <c r="I5" s="96" t="s">
        <v>11</v>
      </c>
      <c r="J5" s="96" t="s">
        <v>12</v>
      </c>
      <c r="K5" s="96" t="s">
        <v>13</v>
      </c>
    </row>
    <row r="6" spans="1:11" ht="17.25" customHeight="1">
      <c r="A6" s="94"/>
      <c r="B6" s="97"/>
      <c r="C6" s="94"/>
      <c r="D6" s="92"/>
      <c r="E6" s="94"/>
      <c r="F6" s="94"/>
      <c r="G6" s="94"/>
      <c r="H6" s="94"/>
      <c r="I6" s="94"/>
      <c r="J6" s="94"/>
      <c r="K6" s="94"/>
    </row>
    <row r="7" spans="1:11" s="4" customFormat="1" ht="45" customHeight="1">
      <c r="A7" s="94"/>
      <c r="B7" s="97"/>
      <c r="C7" s="94"/>
      <c r="D7" s="92"/>
      <c r="E7" s="94"/>
      <c r="F7" s="94"/>
      <c r="G7" s="94"/>
      <c r="H7" s="94"/>
      <c r="I7" s="94"/>
      <c r="J7" s="94"/>
      <c r="K7" s="94"/>
    </row>
    <row r="8" spans="1:11" s="5" customFormat="1" ht="15.75" customHeight="1" thickBot="1">
      <c r="A8" s="95"/>
      <c r="B8" s="98"/>
      <c r="C8" s="95"/>
      <c r="D8" s="93"/>
      <c r="E8" s="95"/>
      <c r="F8" s="95"/>
      <c r="G8" s="95"/>
      <c r="H8" s="95"/>
      <c r="I8" s="95"/>
      <c r="J8" s="95"/>
      <c r="K8" s="95"/>
    </row>
    <row r="9" spans="1:11" s="5" customFormat="1" ht="15.75" customHeight="1">
      <c r="A9" s="15"/>
      <c r="B9" s="16"/>
      <c r="C9" s="16"/>
      <c r="D9" s="17"/>
      <c r="E9" s="62"/>
      <c r="F9" s="49" t="s">
        <v>14</v>
      </c>
      <c r="G9" s="48"/>
      <c r="H9" s="16"/>
      <c r="I9" s="16"/>
      <c r="J9" s="16"/>
      <c r="K9" s="19"/>
    </row>
    <row r="10" spans="1:23" s="5" customFormat="1" ht="15.75" customHeight="1">
      <c r="A10" s="64">
        <v>40999</v>
      </c>
      <c r="B10" s="65">
        <f>B11+12</f>
        <v>51</v>
      </c>
      <c r="C10" s="66">
        <v>491771</v>
      </c>
      <c r="D10" s="66">
        <v>181541</v>
      </c>
      <c r="E10" s="66">
        <v>76381</v>
      </c>
      <c r="F10" s="67">
        <f>D10+E10</f>
        <v>257922</v>
      </c>
      <c r="G10" s="100">
        <f>F10/C10</f>
        <v>0.5244758230965225</v>
      </c>
      <c r="H10" s="69">
        <v>167283</v>
      </c>
      <c r="I10" s="70">
        <f>H10/C10</f>
        <v>0.340164426125168</v>
      </c>
      <c r="J10" s="66">
        <f>C10-F10-H10</f>
        <v>66566</v>
      </c>
      <c r="K10" s="71">
        <f>J10/C10</f>
        <v>0.13535975077830942</v>
      </c>
      <c r="W10" s="14"/>
    </row>
    <row r="11" spans="1:23" s="5" customFormat="1" ht="15.75" customHeight="1">
      <c r="A11" s="20">
        <v>41364</v>
      </c>
      <c r="B11" s="21">
        <f>B12+12</f>
        <v>39</v>
      </c>
      <c r="C11" s="9">
        <v>458719</v>
      </c>
      <c r="D11" s="9">
        <v>190768</v>
      </c>
      <c r="E11" s="9">
        <v>48531</v>
      </c>
      <c r="F11" s="22">
        <f>D11+E11</f>
        <v>239299</v>
      </c>
      <c r="G11" s="50">
        <f>F11/C11</f>
        <v>0.5216679492238168</v>
      </c>
      <c r="H11" s="9">
        <v>162518</v>
      </c>
      <c r="I11" s="11">
        <f>H11/C11</f>
        <v>0.3542866111933449</v>
      </c>
      <c r="J11" s="9">
        <f>C11-F11-H11</f>
        <v>56902</v>
      </c>
      <c r="K11" s="24">
        <f>J11/C11</f>
        <v>0.1240454395828383</v>
      </c>
      <c r="W11" s="14"/>
    </row>
    <row r="12" spans="1:23" ht="15">
      <c r="A12" s="72">
        <v>41729</v>
      </c>
      <c r="B12" s="65">
        <f>B13+12</f>
        <v>27</v>
      </c>
      <c r="C12" s="66">
        <v>504448</v>
      </c>
      <c r="D12" s="66">
        <v>265730</v>
      </c>
      <c r="E12" s="66">
        <v>102366</v>
      </c>
      <c r="F12" s="67">
        <f>D12+E12</f>
        <v>368096</v>
      </c>
      <c r="G12" s="100">
        <f>F12/C12</f>
        <v>0.7297005836082212</v>
      </c>
      <c r="H12" s="66">
        <v>184330</v>
      </c>
      <c r="I12" s="70">
        <f>H12/C12</f>
        <v>0.36540931870083737</v>
      </c>
      <c r="J12" s="66">
        <f>C12-F12-H12</f>
        <v>-47978</v>
      </c>
      <c r="K12" s="71">
        <f>J12/C12</f>
        <v>-0.09510990230905861</v>
      </c>
      <c r="W12" s="14"/>
    </row>
    <row r="13" spans="1:23" ht="15">
      <c r="A13" s="25">
        <v>42094</v>
      </c>
      <c r="B13" s="21">
        <f>B14+12</f>
        <v>15</v>
      </c>
      <c r="C13" s="9">
        <v>602449</v>
      </c>
      <c r="D13" s="9">
        <v>245998</v>
      </c>
      <c r="E13" s="9">
        <v>36480</v>
      </c>
      <c r="F13" s="22">
        <f>D13+E13</f>
        <v>282478</v>
      </c>
      <c r="G13" s="53">
        <f>F13/C13</f>
        <v>0.46888284319502566</v>
      </c>
      <c r="H13" s="9">
        <v>216483</v>
      </c>
      <c r="I13" s="11">
        <f>H13/C13</f>
        <v>0.3593383008354234</v>
      </c>
      <c r="J13" s="9">
        <f>C13-F13-H13</f>
        <v>103488</v>
      </c>
      <c r="K13" s="24">
        <f>J13/C13</f>
        <v>0.17177885596955095</v>
      </c>
      <c r="W13" s="14"/>
    </row>
    <row r="14" spans="1:23" ht="15">
      <c r="A14" s="72">
        <v>42460</v>
      </c>
      <c r="B14" s="65">
        <f>3</f>
        <v>3</v>
      </c>
      <c r="C14" s="73">
        <v>815555</v>
      </c>
      <c r="D14" s="73">
        <v>445275</v>
      </c>
      <c r="E14" s="73">
        <v>56243</v>
      </c>
      <c r="F14" s="74">
        <f>D14+E14</f>
        <v>501518</v>
      </c>
      <c r="G14" s="101">
        <f>F14/C14</f>
        <v>0.6149407458724427</v>
      </c>
      <c r="H14" s="73">
        <v>252393</v>
      </c>
      <c r="I14" s="76">
        <f>H14/C14</f>
        <v>0.3094739165353655</v>
      </c>
      <c r="J14" s="73">
        <f>C14-F14-H14</f>
        <v>61644</v>
      </c>
      <c r="K14" s="77">
        <f>J14/C14</f>
        <v>0.07558533759219183</v>
      </c>
      <c r="W14" s="14"/>
    </row>
    <row r="15" spans="1:23" ht="15.75" thickBot="1">
      <c r="A15" s="26" t="s">
        <v>3</v>
      </c>
      <c r="B15" s="27"/>
      <c r="C15" s="29">
        <f>SUM(C10:C14)</f>
        <v>2872942</v>
      </c>
      <c r="D15" s="29">
        <f>SUM(D10:D14)</f>
        <v>1329312</v>
      </c>
      <c r="E15" s="29">
        <f>SUM(E10:E14)</f>
        <v>320001</v>
      </c>
      <c r="F15" s="29">
        <f>SUM(F10:F14)</f>
        <v>1649313</v>
      </c>
      <c r="G15" s="51">
        <f>F15/C15</f>
        <v>0.5740850319985575</v>
      </c>
      <c r="H15" s="29">
        <f>SUM(H10:H14)</f>
        <v>983007</v>
      </c>
      <c r="I15" s="31">
        <f>H15/C15</f>
        <v>0.34216040560512534</v>
      </c>
      <c r="J15" s="32">
        <f>SUM(J10:J14)</f>
        <v>240622</v>
      </c>
      <c r="K15" s="33">
        <f>J15/C15</f>
        <v>0.08375456239631708</v>
      </c>
      <c r="W15" s="14"/>
    </row>
    <row r="16" spans="2:11" ht="15.75" thickBot="1">
      <c r="B16" s="3"/>
      <c r="C16" s="6"/>
      <c r="D16" s="6"/>
      <c r="E16" s="6"/>
      <c r="F16" s="6"/>
      <c r="G16" s="8"/>
      <c r="H16" s="6"/>
      <c r="I16" s="7"/>
      <c r="J16" s="6"/>
      <c r="K16" s="8"/>
    </row>
    <row r="17" spans="1:11" ht="15">
      <c r="A17" s="34"/>
      <c r="B17" s="16"/>
      <c r="C17" s="16"/>
      <c r="D17" s="40"/>
      <c r="E17" s="62"/>
      <c r="F17" s="49" t="s">
        <v>15</v>
      </c>
      <c r="G17" s="48"/>
      <c r="H17" s="16"/>
      <c r="I17" s="16"/>
      <c r="J17" s="16"/>
      <c r="K17" s="19"/>
    </row>
    <row r="18" spans="1:11" ht="15">
      <c r="A18" s="64">
        <v>40999</v>
      </c>
      <c r="B18" s="65">
        <f>B19+12</f>
        <v>51</v>
      </c>
      <c r="C18" s="69">
        <v>191780</v>
      </c>
      <c r="D18" s="78">
        <v>126451</v>
      </c>
      <c r="E18" s="79">
        <v>4058</v>
      </c>
      <c r="F18" s="67">
        <f>D18+E18</f>
        <v>130509</v>
      </c>
      <c r="G18" s="68">
        <f>F18/C18</f>
        <v>0.6805141307748461</v>
      </c>
      <c r="H18" s="78">
        <v>65453</v>
      </c>
      <c r="I18" s="70">
        <f>H18/C18</f>
        <v>0.34129210553759515</v>
      </c>
      <c r="J18" s="66">
        <f>C18-F18-H18</f>
        <v>-4182</v>
      </c>
      <c r="K18" s="71">
        <f>J18/C18</f>
        <v>-0.02180623631244134</v>
      </c>
    </row>
    <row r="19" spans="1:23" ht="15">
      <c r="A19" s="20">
        <v>41364</v>
      </c>
      <c r="B19" s="21">
        <f>B20+12</f>
        <v>39</v>
      </c>
      <c r="C19" s="23">
        <v>183517</v>
      </c>
      <c r="D19" s="35">
        <v>135239</v>
      </c>
      <c r="E19" s="36">
        <v>16739</v>
      </c>
      <c r="F19" s="22">
        <f>D19+E19</f>
        <v>151978</v>
      </c>
      <c r="G19" s="10">
        <f>F19/C19</f>
        <v>0.828141262117406</v>
      </c>
      <c r="H19" s="35">
        <v>65479</v>
      </c>
      <c r="I19" s="11">
        <f>H19/C19</f>
        <v>0.3568007323572203</v>
      </c>
      <c r="J19" s="9">
        <f>C19-F19-H19</f>
        <v>-33940</v>
      </c>
      <c r="K19" s="24">
        <f>J19/C19</f>
        <v>-0.18494199447462634</v>
      </c>
      <c r="W19" s="14"/>
    </row>
    <row r="20" spans="1:23" ht="15">
      <c r="A20" s="72">
        <v>41729</v>
      </c>
      <c r="B20" s="65">
        <f>B21+12</f>
        <v>27</v>
      </c>
      <c r="C20" s="80">
        <v>203462</v>
      </c>
      <c r="D20" s="79">
        <v>125117</v>
      </c>
      <c r="E20" s="66">
        <v>8749</v>
      </c>
      <c r="F20" s="67">
        <f>D20+E20</f>
        <v>133866</v>
      </c>
      <c r="G20" s="68">
        <f>F20/C20</f>
        <v>0.6579410405874315</v>
      </c>
      <c r="H20" s="79">
        <v>73358</v>
      </c>
      <c r="I20" s="70">
        <f>H20/C20</f>
        <v>0.36054889856582556</v>
      </c>
      <c r="J20" s="66">
        <f>C20-F20-H20</f>
        <v>-3762</v>
      </c>
      <c r="K20" s="71">
        <f>J20/C20</f>
        <v>-0.01848993915325712</v>
      </c>
      <c r="W20" s="14"/>
    </row>
    <row r="21" spans="1:23" ht="15">
      <c r="A21" s="25">
        <v>42094</v>
      </c>
      <c r="B21" s="21">
        <f>B22+12</f>
        <v>15</v>
      </c>
      <c r="C21" s="37">
        <v>246821</v>
      </c>
      <c r="D21" s="36">
        <v>102478</v>
      </c>
      <c r="E21" s="9">
        <v>32315</v>
      </c>
      <c r="F21" s="22">
        <f>D21+E21</f>
        <v>134793</v>
      </c>
      <c r="G21" s="10">
        <f>F21/C21</f>
        <v>0.5461164163503105</v>
      </c>
      <c r="H21" s="36">
        <v>86754</v>
      </c>
      <c r="I21" s="11">
        <f>H21/C21</f>
        <v>0.35148548948428215</v>
      </c>
      <c r="J21" s="9">
        <f>C21-F21-H21</f>
        <v>25274</v>
      </c>
      <c r="K21" s="24">
        <f>J21/C21</f>
        <v>0.10239809416540732</v>
      </c>
      <c r="W21" s="14"/>
    </row>
    <row r="22" spans="1:23" ht="15">
      <c r="A22" s="72">
        <v>42460</v>
      </c>
      <c r="B22" s="65">
        <f>3</f>
        <v>3</v>
      </c>
      <c r="C22" s="81">
        <v>279066</v>
      </c>
      <c r="D22" s="82">
        <v>129174</v>
      </c>
      <c r="E22" s="73">
        <v>29542</v>
      </c>
      <c r="F22" s="74">
        <f>D22+E22</f>
        <v>158716</v>
      </c>
      <c r="G22" s="75">
        <f>F22/C22</f>
        <v>0.5687400113234862</v>
      </c>
      <c r="H22" s="82">
        <v>98708</v>
      </c>
      <c r="I22" s="76">
        <f>H22/C22</f>
        <v>0.35370844173063004</v>
      </c>
      <c r="J22" s="73">
        <f>C22-F22-H22</f>
        <v>21642</v>
      </c>
      <c r="K22" s="77">
        <f>J22/C22</f>
        <v>0.07755154694588377</v>
      </c>
      <c r="W22" s="14"/>
    </row>
    <row r="23" spans="1:23" ht="15.75" thickBot="1">
      <c r="A23" s="26" t="s">
        <v>3</v>
      </c>
      <c r="B23" s="27"/>
      <c r="C23" s="29">
        <f>SUM(C18:C22)</f>
        <v>1104646</v>
      </c>
      <c r="D23" s="29">
        <f>SUM(D18:D22)</f>
        <v>618459</v>
      </c>
      <c r="E23" s="29">
        <f>SUM(E18:E22)</f>
        <v>91403</v>
      </c>
      <c r="F23" s="29">
        <f>SUM(F18:F22)</f>
        <v>709862</v>
      </c>
      <c r="G23" s="30">
        <f>F23/C23</f>
        <v>0.6426149191686749</v>
      </c>
      <c r="H23" s="29">
        <f>SUM(H18:H22)</f>
        <v>389752</v>
      </c>
      <c r="I23" s="31">
        <f>H23/C23</f>
        <v>0.35282977533073945</v>
      </c>
      <c r="J23" s="32">
        <f>SUM(J18:J22)</f>
        <v>5032</v>
      </c>
      <c r="K23" s="33">
        <f>J23/C23</f>
        <v>0.004555305500585708</v>
      </c>
      <c r="W23" s="14"/>
    </row>
    <row r="24" ht="15.75" thickBot="1">
      <c r="W24" s="14"/>
    </row>
    <row r="25" spans="1:11" ht="15">
      <c r="A25" s="39"/>
      <c r="B25" s="18"/>
      <c r="C25" s="38" t="s">
        <v>16</v>
      </c>
      <c r="D25" s="38"/>
      <c r="E25" s="38"/>
      <c r="F25" s="38"/>
      <c r="G25" s="38"/>
      <c r="H25" s="38"/>
      <c r="I25" s="38"/>
      <c r="J25" s="41"/>
      <c r="K25" s="42"/>
    </row>
    <row r="26" spans="1:11" s="1" customFormat="1" ht="15">
      <c r="A26" s="64">
        <v>40999</v>
      </c>
      <c r="B26" s="65">
        <f>B27+12</f>
        <v>51</v>
      </c>
      <c r="C26" s="78">
        <v>142613</v>
      </c>
      <c r="D26" s="78">
        <v>218453</v>
      </c>
      <c r="E26" s="79">
        <v>2021</v>
      </c>
      <c r="F26" s="67">
        <f>D26+E26</f>
        <v>220474</v>
      </c>
      <c r="G26" s="68">
        <f>F26/C26</f>
        <v>1.5459600457181324</v>
      </c>
      <c r="H26" s="78">
        <v>48486</v>
      </c>
      <c r="I26" s="70">
        <f>H26/C26</f>
        <v>0.33998303099997895</v>
      </c>
      <c r="J26" s="66">
        <f>C26-F26-H26</f>
        <v>-126347</v>
      </c>
      <c r="K26" s="71">
        <f>J26/C26</f>
        <v>-0.8859430767181112</v>
      </c>
    </row>
    <row r="27" spans="1:11" s="1" customFormat="1" ht="15">
      <c r="A27" s="20">
        <v>41364</v>
      </c>
      <c r="B27" s="21">
        <f>B28+12</f>
        <v>39</v>
      </c>
      <c r="C27" s="43">
        <v>155964</v>
      </c>
      <c r="D27" s="43">
        <v>127351</v>
      </c>
      <c r="E27" s="44">
        <v>4589</v>
      </c>
      <c r="F27" s="22">
        <f>D27+E27</f>
        <v>131940</v>
      </c>
      <c r="G27" s="10">
        <f>F27/C27</f>
        <v>0.8459644533353851</v>
      </c>
      <c r="H27" s="43">
        <v>54285</v>
      </c>
      <c r="I27" s="11">
        <f>H27/C27</f>
        <v>0.34806109102100485</v>
      </c>
      <c r="J27" s="9">
        <f>C27-F27-H27</f>
        <v>-30261</v>
      </c>
      <c r="K27" s="24">
        <f>J27/C27</f>
        <v>-0.19402554435638994</v>
      </c>
    </row>
    <row r="28" spans="1:23" s="1" customFormat="1" ht="15">
      <c r="A28" s="72">
        <v>41729</v>
      </c>
      <c r="B28" s="65">
        <f>B29+12</f>
        <v>27</v>
      </c>
      <c r="C28" s="79">
        <v>166467</v>
      </c>
      <c r="D28" s="79">
        <v>86428</v>
      </c>
      <c r="E28" s="79">
        <v>87523</v>
      </c>
      <c r="F28" s="67">
        <f>D28+E28</f>
        <v>173951</v>
      </c>
      <c r="G28" s="68">
        <f>F28/C28</f>
        <v>1.0449578595156999</v>
      </c>
      <c r="H28" s="66">
        <v>60553</v>
      </c>
      <c r="I28" s="70">
        <f>H28/C28</f>
        <v>0.3637537770248758</v>
      </c>
      <c r="J28" s="66">
        <f>C28-F28-H28</f>
        <v>-68037</v>
      </c>
      <c r="K28" s="71">
        <f>J28/C28</f>
        <v>-0.40871163654057563</v>
      </c>
      <c r="W28" s="14"/>
    </row>
    <row r="29" spans="1:23" ht="15">
      <c r="A29" s="25">
        <v>42094</v>
      </c>
      <c r="B29" s="21">
        <f>B30+12</f>
        <v>15</v>
      </c>
      <c r="C29" s="44">
        <v>192783</v>
      </c>
      <c r="D29" s="44">
        <v>79987</v>
      </c>
      <c r="E29" s="44">
        <v>11685</v>
      </c>
      <c r="F29" s="22">
        <f>D29+E29</f>
        <v>91672</v>
      </c>
      <c r="G29" s="10">
        <f>F29/C29</f>
        <v>0.4755191069752001</v>
      </c>
      <c r="H29" s="45">
        <v>67307</v>
      </c>
      <c r="I29" s="11">
        <f>H29/C29</f>
        <v>0.34913348168666325</v>
      </c>
      <c r="J29" s="9">
        <f>C29-F29-H29</f>
        <v>33804</v>
      </c>
      <c r="K29" s="24">
        <f>J29/C29</f>
        <v>0.17534741133813667</v>
      </c>
      <c r="W29" s="14"/>
    </row>
    <row r="30" spans="1:23" ht="15">
      <c r="A30" s="72">
        <v>42460</v>
      </c>
      <c r="B30" s="65">
        <f>3</f>
        <v>3</v>
      </c>
      <c r="C30" s="82">
        <v>221822</v>
      </c>
      <c r="D30" s="82">
        <v>160913</v>
      </c>
      <c r="E30" s="82">
        <v>15245</v>
      </c>
      <c r="F30" s="74">
        <f>D30+E30</f>
        <v>176158</v>
      </c>
      <c r="G30" s="75">
        <f>F30/C30</f>
        <v>0.7941412483883474</v>
      </c>
      <c r="H30" s="73">
        <v>76289</v>
      </c>
      <c r="I30" s="76">
        <f>H30/C30</f>
        <v>0.3439198997394307</v>
      </c>
      <c r="J30" s="73">
        <f>C30-F30-H30</f>
        <v>-30625</v>
      </c>
      <c r="K30" s="77">
        <f>J30/C30</f>
        <v>-0.13806114812777812</v>
      </c>
      <c r="W30" s="14"/>
    </row>
    <row r="31" spans="1:23" ht="15.75" thickBot="1">
      <c r="A31" s="26" t="s">
        <v>3</v>
      </c>
      <c r="B31" s="27"/>
      <c r="C31" s="29">
        <f>SUM(C26:C30)</f>
        <v>879649</v>
      </c>
      <c r="D31" s="29">
        <f>SUM(D26:D30)</f>
        <v>673132</v>
      </c>
      <c r="E31" s="29">
        <f>SUM(E26:E30)</f>
        <v>121063</v>
      </c>
      <c r="F31" s="29">
        <f>SUM(F26:F30)</f>
        <v>794195</v>
      </c>
      <c r="G31" s="30">
        <f>F31/C31</f>
        <v>0.9028544339844643</v>
      </c>
      <c r="H31" s="29">
        <f>SUM(H26:H30)</f>
        <v>306920</v>
      </c>
      <c r="I31" s="31">
        <f>H31/C31</f>
        <v>0.34891189554015295</v>
      </c>
      <c r="J31" s="32">
        <f>SUM(J26:J30)</f>
        <v>-221466</v>
      </c>
      <c r="K31" s="33">
        <f>J31/C31</f>
        <v>-0.2517663295246172</v>
      </c>
      <c r="W31" s="14"/>
    </row>
    <row r="32" spans="1:23" ht="15.75" thickBot="1">
      <c r="A32" s="103"/>
      <c r="B32" s="21"/>
      <c r="C32" s="45"/>
      <c r="D32" s="45"/>
      <c r="E32" s="45"/>
      <c r="F32" s="45"/>
      <c r="G32" s="13"/>
      <c r="H32" s="45"/>
      <c r="I32" s="11"/>
      <c r="J32" s="9"/>
      <c r="K32" s="12"/>
      <c r="W32" s="14"/>
    </row>
    <row r="33" spans="1:23" ht="12.75" customHeight="1">
      <c r="A33" s="99" t="s">
        <v>2</v>
      </c>
      <c r="B33" s="99" t="s">
        <v>5</v>
      </c>
      <c r="C33" s="99" t="s">
        <v>25</v>
      </c>
      <c r="D33" s="99" t="s">
        <v>26</v>
      </c>
      <c r="E33" s="99" t="s">
        <v>27</v>
      </c>
      <c r="F33" s="99" t="s">
        <v>31</v>
      </c>
      <c r="G33" s="99" t="s">
        <v>0</v>
      </c>
      <c r="H33" s="99" t="s">
        <v>28</v>
      </c>
      <c r="I33" s="99" t="s">
        <v>29</v>
      </c>
      <c r="J33" s="99" t="s">
        <v>30</v>
      </c>
      <c r="K33" s="99" t="s">
        <v>1</v>
      </c>
      <c r="W33" s="14"/>
    </row>
    <row r="34" spans="1:23" ht="10.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W34" s="14"/>
    </row>
    <row r="35" spans="1:23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W35" s="14"/>
    </row>
    <row r="36" spans="1:23" ht="7.5" customHeight="1" thickBo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W36" s="14"/>
    </row>
    <row r="37" spans="1:23" ht="15">
      <c r="A37" s="39"/>
      <c r="B37" s="40"/>
      <c r="C37" s="40"/>
      <c r="D37" s="40"/>
      <c r="E37" s="40"/>
      <c r="F37" s="49" t="s">
        <v>17</v>
      </c>
      <c r="G37" s="49"/>
      <c r="H37" s="40"/>
      <c r="I37" s="40"/>
      <c r="J37" s="40"/>
      <c r="K37" s="46"/>
      <c r="W37" s="14"/>
    </row>
    <row r="38" spans="1:11" ht="15">
      <c r="A38" s="64">
        <v>40999</v>
      </c>
      <c r="B38" s="65">
        <f>B39+12</f>
        <v>51</v>
      </c>
      <c r="C38" s="69">
        <v>59257</v>
      </c>
      <c r="D38" s="78">
        <v>43173</v>
      </c>
      <c r="E38" s="79">
        <v>0</v>
      </c>
      <c r="F38" s="67">
        <f>D38+E38</f>
        <v>43173</v>
      </c>
      <c r="G38" s="68">
        <f>F38/C38</f>
        <v>0.7285721518132878</v>
      </c>
      <c r="H38" s="78">
        <v>20120</v>
      </c>
      <c r="I38" s="70">
        <f>H38/C38</f>
        <v>0.33953794488414873</v>
      </c>
      <c r="J38" s="66">
        <f>C38-F38-H38</f>
        <v>-4036</v>
      </c>
      <c r="K38" s="71">
        <f>J38/C38</f>
        <v>-0.06811009669743659</v>
      </c>
    </row>
    <row r="39" spans="1:11" s="1" customFormat="1" ht="15">
      <c r="A39" s="20">
        <v>41364</v>
      </c>
      <c r="B39" s="21">
        <f>B40+12</f>
        <v>39</v>
      </c>
      <c r="C39" s="47">
        <v>53917</v>
      </c>
      <c r="D39" s="43">
        <v>25682</v>
      </c>
      <c r="E39" s="44">
        <v>7621</v>
      </c>
      <c r="F39" s="22">
        <f>D39+E39</f>
        <v>33303</v>
      </c>
      <c r="G39" s="10">
        <f>F39/C39</f>
        <v>0.6176716063579205</v>
      </c>
      <c r="H39" s="43">
        <v>18305</v>
      </c>
      <c r="I39" s="11">
        <f>H39/C39</f>
        <v>0.3395033106441382</v>
      </c>
      <c r="J39" s="9">
        <f>C39-F39-H39</f>
        <v>2309</v>
      </c>
      <c r="K39" s="24">
        <f>J39/C39</f>
        <v>0.04282508299794128</v>
      </c>
    </row>
    <row r="40" spans="1:11" ht="15">
      <c r="A40" s="72">
        <v>41729</v>
      </c>
      <c r="B40" s="65">
        <f>B41+12</f>
        <v>27</v>
      </c>
      <c r="C40" s="66">
        <v>80444</v>
      </c>
      <c r="D40" s="66">
        <v>38479</v>
      </c>
      <c r="E40" s="66">
        <v>2557</v>
      </c>
      <c r="F40" s="67">
        <f>D40+E40</f>
        <v>41036</v>
      </c>
      <c r="G40" s="68">
        <f>F40/C40</f>
        <v>0.5101188404355825</v>
      </c>
      <c r="H40" s="66">
        <v>28902</v>
      </c>
      <c r="I40" s="70">
        <f>H40/C40</f>
        <v>0.35928099050270995</v>
      </c>
      <c r="J40" s="66">
        <f>C40-F40-H40</f>
        <v>10506</v>
      </c>
      <c r="K40" s="71">
        <f>J40/C40</f>
        <v>0.13060016906170752</v>
      </c>
    </row>
    <row r="41" spans="1:23" ht="15">
      <c r="A41" s="25">
        <v>42094</v>
      </c>
      <c r="B41" s="21">
        <f>B42+12</f>
        <v>15</v>
      </c>
      <c r="C41" s="45">
        <v>94335</v>
      </c>
      <c r="D41" s="45">
        <v>49678</v>
      </c>
      <c r="E41" s="45">
        <v>4156</v>
      </c>
      <c r="F41" s="22">
        <f>D41+E41</f>
        <v>53834</v>
      </c>
      <c r="G41" s="10">
        <f>F41/C41</f>
        <v>0.5706683627497747</v>
      </c>
      <c r="H41" s="45">
        <v>32302</v>
      </c>
      <c r="I41" s="11">
        <f>H41/C41</f>
        <v>0.3424179784809456</v>
      </c>
      <c r="J41" s="9">
        <f>C41-F41-H41</f>
        <v>8199</v>
      </c>
      <c r="K41" s="24">
        <f>J41/C41</f>
        <v>0.0869136587692797</v>
      </c>
      <c r="W41" s="14"/>
    </row>
    <row r="42" spans="1:23" ht="15">
      <c r="A42" s="72">
        <v>42460</v>
      </c>
      <c r="B42" s="65">
        <f>3</f>
        <v>3</v>
      </c>
      <c r="C42" s="73">
        <v>116777</v>
      </c>
      <c r="D42" s="73">
        <v>46161</v>
      </c>
      <c r="E42" s="73">
        <v>45321</v>
      </c>
      <c r="F42" s="74">
        <f>D42+E42</f>
        <v>91482</v>
      </c>
      <c r="G42" s="75">
        <f>F42/C42</f>
        <v>0.7833905649228872</v>
      </c>
      <c r="H42" s="73">
        <v>40321</v>
      </c>
      <c r="I42" s="76">
        <f>H42/C42</f>
        <v>0.3452820332771008</v>
      </c>
      <c r="J42" s="73">
        <f>C42-F42-H42</f>
        <v>-15026</v>
      </c>
      <c r="K42" s="77">
        <f>J42/C42</f>
        <v>-0.128672598199988</v>
      </c>
      <c r="W42" s="14"/>
    </row>
    <row r="43" spans="1:23" ht="15.75" thickBot="1">
      <c r="A43" s="26" t="s">
        <v>3</v>
      </c>
      <c r="B43" s="27"/>
      <c r="C43" s="29">
        <f>SUM(C38:C42)</f>
        <v>404730</v>
      </c>
      <c r="D43" s="29">
        <f>SUM(D38:D42)</f>
        <v>203173</v>
      </c>
      <c r="E43" s="29">
        <f>SUM(E38:E42)</f>
        <v>59655</v>
      </c>
      <c r="F43" s="29">
        <f>SUM(F38:F42)</f>
        <v>262828</v>
      </c>
      <c r="G43" s="30">
        <f>F43/C43</f>
        <v>0.6493909519926865</v>
      </c>
      <c r="H43" s="29">
        <f>SUM(H38:H42)</f>
        <v>139950</v>
      </c>
      <c r="I43" s="31">
        <f>H43/C43</f>
        <v>0.34578607960862795</v>
      </c>
      <c r="J43" s="32">
        <f>SUM(J38:J42)</f>
        <v>1952</v>
      </c>
      <c r="K43" s="33">
        <f>J43/C43</f>
        <v>0.004822968398685543</v>
      </c>
      <c r="W43" s="14"/>
    </row>
    <row r="44" ht="15.75" thickBot="1">
      <c r="W44" s="14"/>
    </row>
    <row r="45" spans="1:23" ht="15">
      <c r="A45" s="39"/>
      <c r="B45" s="40"/>
      <c r="C45" s="40"/>
      <c r="D45" s="40"/>
      <c r="E45" s="40"/>
      <c r="F45" s="49" t="s">
        <v>21</v>
      </c>
      <c r="G45" s="49"/>
      <c r="H45" s="40"/>
      <c r="I45" s="40"/>
      <c r="J45" s="40"/>
      <c r="K45" s="46"/>
      <c r="W45" s="14"/>
    </row>
    <row r="46" spans="1:23" ht="15">
      <c r="A46" s="64">
        <v>40999</v>
      </c>
      <c r="B46" s="65">
        <f>B47+12</f>
        <v>51</v>
      </c>
      <c r="C46" s="69">
        <v>294680</v>
      </c>
      <c r="D46" s="78">
        <v>209222</v>
      </c>
      <c r="E46" s="79">
        <v>-4058</v>
      </c>
      <c r="F46" s="67">
        <f>D46+E46</f>
        <v>205164</v>
      </c>
      <c r="G46" s="68">
        <f>F46/C46</f>
        <v>0.6962264150943396</v>
      </c>
      <c r="H46" s="78">
        <v>101204</v>
      </c>
      <c r="I46" s="70">
        <f>H46/C46</f>
        <v>0.3434369485543641</v>
      </c>
      <c r="J46" s="66">
        <f>C46-F46-H46</f>
        <v>-11688</v>
      </c>
      <c r="K46" s="71">
        <f>J46/C46</f>
        <v>-0.03966336364870368</v>
      </c>
      <c r="W46" s="14"/>
    </row>
    <row r="47" spans="1:11" ht="15">
      <c r="A47" s="20">
        <v>41364</v>
      </c>
      <c r="B47" s="21">
        <f>B48+12</f>
        <v>39</v>
      </c>
      <c r="C47" s="47">
        <v>279818</v>
      </c>
      <c r="D47" s="43">
        <v>216171</v>
      </c>
      <c r="E47" s="44">
        <v>5509</v>
      </c>
      <c r="F47" s="22">
        <f>D47+E47</f>
        <v>221680</v>
      </c>
      <c r="G47" s="10">
        <f>F47/C47</f>
        <v>0.7922292347168517</v>
      </c>
      <c r="H47" s="43">
        <v>95478</v>
      </c>
      <c r="I47" s="11">
        <f>H47/C47</f>
        <v>0.34121464666318824</v>
      </c>
      <c r="J47" s="9">
        <f>C47-F47-H47</f>
        <v>-37340</v>
      </c>
      <c r="K47" s="24">
        <f>J47/C47</f>
        <v>-0.13344388138003987</v>
      </c>
    </row>
    <row r="48" spans="1:11" s="1" customFormat="1" ht="15">
      <c r="A48" s="72">
        <v>41729</v>
      </c>
      <c r="B48" s="65">
        <f>B49+12</f>
        <v>27</v>
      </c>
      <c r="C48" s="66">
        <v>317802</v>
      </c>
      <c r="D48" s="66">
        <v>191958</v>
      </c>
      <c r="E48" s="66">
        <v>-10762</v>
      </c>
      <c r="F48" s="67">
        <f>D48+E48</f>
        <v>181196</v>
      </c>
      <c r="G48" s="68">
        <f>F48/C48</f>
        <v>0.5701537435258431</v>
      </c>
      <c r="H48" s="66">
        <v>113970</v>
      </c>
      <c r="I48" s="70">
        <f>H48/C48</f>
        <v>0.3586195178129779</v>
      </c>
      <c r="J48" s="66">
        <f>C48-F48-H48</f>
        <v>22636</v>
      </c>
      <c r="K48" s="71">
        <f>J48/C48</f>
        <v>0.07122673866117897</v>
      </c>
    </row>
    <row r="49" spans="1:11" ht="15">
      <c r="A49" s="25">
        <v>42094</v>
      </c>
      <c r="B49" s="21">
        <f>B50+12</f>
        <v>15</v>
      </c>
      <c r="C49" s="45">
        <v>391591</v>
      </c>
      <c r="D49" s="45">
        <v>209159</v>
      </c>
      <c r="E49" s="45">
        <v>-52620</v>
      </c>
      <c r="F49" s="22">
        <f>D49+E49</f>
        <v>156539</v>
      </c>
      <c r="G49" s="10">
        <f>F49/C49</f>
        <v>0.3997512710966289</v>
      </c>
      <c r="H49" s="45">
        <v>134296</v>
      </c>
      <c r="I49" s="11">
        <f>H49/C49</f>
        <v>0.34294965921075815</v>
      </c>
      <c r="J49" s="9">
        <f>C49-F49-H49</f>
        <v>100756</v>
      </c>
      <c r="K49" s="24">
        <f>J49/C49</f>
        <v>0.25729906969261296</v>
      </c>
    </row>
    <row r="50" spans="1:23" ht="15">
      <c r="A50" s="72">
        <v>42460</v>
      </c>
      <c r="B50" s="65">
        <f>3</f>
        <v>3</v>
      </c>
      <c r="C50" s="73">
        <v>562732</v>
      </c>
      <c r="D50" s="73">
        <v>385239</v>
      </c>
      <c r="E50" s="73">
        <v>35289</v>
      </c>
      <c r="F50" s="74">
        <f>D50+E50</f>
        <v>420528</v>
      </c>
      <c r="G50" s="75">
        <f>F50/C50</f>
        <v>0.7472971147899888</v>
      </c>
      <c r="H50" s="73">
        <v>192998</v>
      </c>
      <c r="I50" s="76">
        <f>H50/C50</f>
        <v>0.3429661010925272</v>
      </c>
      <c r="J50" s="73">
        <f>C50-F50-H50</f>
        <v>-50794</v>
      </c>
      <c r="K50" s="77">
        <f>J50/C50</f>
        <v>-0.09026321588251601</v>
      </c>
      <c r="W50" s="14"/>
    </row>
    <row r="51" spans="1:23" ht="15.75" thickBot="1">
      <c r="A51" s="26" t="s">
        <v>3</v>
      </c>
      <c r="B51" s="27"/>
      <c r="C51" s="29">
        <f>SUM(C46:C50)</f>
        <v>1846623</v>
      </c>
      <c r="D51" s="29">
        <f>SUM(D46:D50)</f>
        <v>1211749</v>
      </c>
      <c r="E51" s="29">
        <f>SUM(E46:E50)</f>
        <v>-26642</v>
      </c>
      <c r="F51" s="29">
        <f>SUM(F46:F50)</f>
        <v>1185107</v>
      </c>
      <c r="G51" s="30">
        <f>F51/C51</f>
        <v>0.6417698685654841</v>
      </c>
      <c r="H51" s="29">
        <f>SUM(H46:H50)</f>
        <v>637946</v>
      </c>
      <c r="I51" s="31">
        <f>H51/C51</f>
        <v>0.34546629171195203</v>
      </c>
      <c r="J51" s="32">
        <f>SUM(J46:J50)</f>
        <v>23570</v>
      </c>
      <c r="K51" s="33">
        <f>J51/C51</f>
        <v>0.012763839722563836</v>
      </c>
      <c r="W51" s="14"/>
    </row>
    <row r="52" ht="15.75" thickBot="1">
      <c r="W52" s="14"/>
    </row>
    <row r="53" spans="1:23" ht="15">
      <c r="A53" s="39"/>
      <c r="B53" s="40"/>
      <c r="C53" s="40"/>
      <c r="D53" s="40"/>
      <c r="E53" s="40"/>
      <c r="F53" s="49" t="s">
        <v>22</v>
      </c>
      <c r="G53" s="49"/>
      <c r="H53" s="40"/>
      <c r="I53" s="40"/>
      <c r="J53" s="40"/>
      <c r="K53" s="46"/>
      <c r="W53" s="14"/>
    </row>
    <row r="54" spans="1:23" ht="15">
      <c r="A54" s="64">
        <v>40999</v>
      </c>
      <c r="B54" s="65">
        <f>B55+12</f>
        <v>51</v>
      </c>
      <c r="C54" s="69">
        <v>70146</v>
      </c>
      <c r="D54" s="78">
        <v>54256</v>
      </c>
      <c r="E54" s="79">
        <v>-1691</v>
      </c>
      <c r="F54" s="67">
        <f>D54+E54</f>
        <v>52565</v>
      </c>
      <c r="G54" s="68">
        <f>F54/C54</f>
        <v>0.7493656088729221</v>
      </c>
      <c r="H54" s="78">
        <v>23791</v>
      </c>
      <c r="I54" s="70">
        <f>H54/C54</f>
        <v>0.33916402931029566</v>
      </c>
      <c r="J54" s="66">
        <f>C54-F54-H54</f>
        <v>-6210</v>
      </c>
      <c r="K54" s="71">
        <f>J54/C54</f>
        <v>-0.08852963818321787</v>
      </c>
      <c r="W54" s="14"/>
    </row>
    <row r="55" spans="1:23" ht="15">
      <c r="A55" s="20">
        <v>41364</v>
      </c>
      <c r="B55" s="21">
        <f>B56+12</f>
        <v>39</v>
      </c>
      <c r="C55" s="47">
        <v>62873</v>
      </c>
      <c r="D55" s="43">
        <v>52501</v>
      </c>
      <c r="E55" s="44">
        <v>-8352</v>
      </c>
      <c r="F55" s="22">
        <f>D55+E55</f>
        <v>44149</v>
      </c>
      <c r="G55" s="10">
        <f>F55/C55</f>
        <v>0.7021933103239865</v>
      </c>
      <c r="H55" s="43">
        <v>21456</v>
      </c>
      <c r="I55" s="11">
        <f>H55/C55</f>
        <v>0.3412593641149619</v>
      </c>
      <c r="J55" s="9">
        <f>C55-F55-H55</f>
        <v>-2732</v>
      </c>
      <c r="K55" s="24">
        <f>J55/C55</f>
        <v>-0.043452674438948354</v>
      </c>
      <c r="W55" s="14"/>
    </row>
    <row r="56" spans="1:11" ht="15">
      <c r="A56" s="72">
        <v>41729</v>
      </c>
      <c r="B56" s="65">
        <f>B57+12</f>
        <v>27</v>
      </c>
      <c r="C56" s="66">
        <v>49358</v>
      </c>
      <c r="D56" s="66">
        <v>33242</v>
      </c>
      <c r="E56" s="66">
        <v>-5583</v>
      </c>
      <c r="F56" s="67">
        <f>D56+E56</f>
        <v>27659</v>
      </c>
      <c r="G56" s="68">
        <f>F56/C56</f>
        <v>0.5603752177965071</v>
      </c>
      <c r="H56" s="66">
        <v>17706</v>
      </c>
      <c r="I56" s="70">
        <f>H56/C56</f>
        <v>0.3587260423842133</v>
      </c>
      <c r="J56" s="66">
        <f>C56-F56-H56</f>
        <v>3993</v>
      </c>
      <c r="K56" s="71">
        <f>J56/C56</f>
        <v>0.08089873981927954</v>
      </c>
    </row>
    <row r="57" spans="1:11" s="1" customFormat="1" ht="15">
      <c r="A57" s="25">
        <v>42094</v>
      </c>
      <c r="B57" s="21">
        <f>B58+12</f>
        <v>15</v>
      </c>
      <c r="C57" s="45">
        <v>57076</v>
      </c>
      <c r="D57" s="45">
        <v>34038</v>
      </c>
      <c r="E57" s="45">
        <v>-7144</v>
      </c>
      <c r="F57" s="22">
        <f>D57+E57</f>
        <v>26894</v>
      </c>
      <c r="G57" s="10">
        <f>F57/C57</f>
        <v>0.4711962996706146</v>
      </c>
      <c r="H57" s="45">
        <v>19201</v>
      </c>
      <c r="I57" s="11">
        <f>H57/C57</f>
        <v>0.33641110098815613</v>
      </c>
      <c r="J57" s="9">
        <f>C57-F57-H57</f>
        <v>10981</v>
      </c>
      <c r="K57" s="24">
        <f>J57/C57</f>
        <v>0.19239259934122924</v>
      </c>
    </row>
    <row r="58" spans="1:11" ht="15">
      <c r="A58" s="72">
        <v>42460</v>
      </c>
      <c r="B58" s="65">
        <f>3</f>
        <v>3</v>
      </c>
      <c r="C58" s="73">
        <v>87993</v>
      </c>
      <c r="D58" s="73">
        <v>44369</v>
      </c>
      <c r="E58" s="73">
        <v>22397</v>
      </c>
      <c r="F58" s="74">
        <f>D58+E58</f>
        <v>66766</v>
      </c>
      <c r="G58" s="75">
        <f>F58/C58</f>
        <v>0.7587649017535486</v>
      </c>
      <c r="H58" s="73">
        <v>29383</v>
      </c>
      <c r="I58" s="76">
        <f>H58/C58</f>
        <v>0.33392428943211394</v>
      </c>
      <c r="J58" s="73">
        <f>C58-F58-H58</f>
        <v>-8156</v>
      </c>
      <c r="K58" s="77">
        <f>J58/C58</f>
        <v>-0.09268919118566249</v>
      </c>
    </row>
    <row r="59" spans="1:23" ht="15.75" thickBot="1">
      <c r="A59" s="26" t="s">
        <v>3</v>
      </c>
      <c r="B59" s="27"/>
      <c r="C59" s="29">
        <f>SUM(C54:C58)</f>
        <v>327446</v>
      </c>
      <c r="D59" s="29">
        <f>SUM(D54:D58)</f>
        <v>218406</v>
      </c>
      <c r="E59" s="29">
        <f>SUM(E54:E58)</f>
        <v>-373</v>
      </c>
      <c r="F59" s="29">
        <f>SUM(F54:F58)</f>
        <v>218033</v>
      </c>
      <c r="G59" s="30">
        <f>F59/C59</f>
        <v>0.665859408879632</v>
      </c>
      <c r="H59" s="29">
        <f>SUM(H54:H58)</f>
        <v>111537</v>
      </c>
      <c r="I59" s="31">
        <f>H59/C59</f>
        <v>0.34062715684418193</v>
      </c>
      <c r="J59" s="32">
        <f>SUM(J54:J58)</f>
        <v>-2124</v>
      </c>
      <c r="K59" s="33">
        <f>J59/C59</f>
        <v>-0.006486565723814003</v>
      </c>
      <c r="W59" s="14"/>
    </row>
    <row r="60" ht="15.75" thickBot="1">
      <c r="W60" s="14"/>
    </row>
    <row r="61" spans="1:23" ht="15">
      <c r="A61" s="39"/>
      <c r="B61" s="40"/>
      <c r="C61" s="40"/>
      <c r="D61" s="40"/>
      <c r="E61" s="38" t="s">
        <v>4</v>
      </c>
      <c r="F61" s="38"/>
      <c r="G61" s="38"/>
      <c r="H61" s="40"/>
      <c r="I61" s="40"/>
      <c r="J61" s="40"/>
      <c r="K61" s="46"/>
      <c r="W61" s="14"/>
    </row>
    <row r="62" spans="1:23" ht="15">
      <c r="A62" s="64">
        <v>40999</v>
      </c>
      <c r="B62" s="65">
        <f>B63+12</f>
        <v>51</v>
      </c>
      <c r="C62" s="83">
        <f>C10+C18+C26+C38+C46+C54</f>
        <v>1250247</v>
      </c>
      <c r="D62" s="83">
        <f>D10+D18+D26+D38+D46+D54</f>
        <v>833096</v>
      </c>
      <c r="E62" s="83">
        <f>E10+E18+E26+E38+E46+E54</f>
        <v>76711</v>
      </c>
      <c r="F62" s="83">
        <f>F10+F18+F26+F38+F46+F54</f>
        <v>909807</v>
      </c>
      <c r="G62" s="84">
        <f>F62/C62</f>
        <v>0.7277018061231101</v>
      </c>
      <c r="H62" s="83">
        <f>H10+H18+H26+H38+H46+H54</f>
        <v>426337</v>
      </c>
      <c r="I62" s="85">
        <f>H62/C62</f>
        <v>0.34100221796173075</v>
      </c>
      <c r="J62" s="83">
        <f>C62-F62-H62</f>
        <v>-85897</v>
      </c>
      <c r="K62" s="86">
        <f>J62/C62</f>
        <v>-0.06870402408484083</v>
      </c>
      <c r="W62" s="14"/>
    </row>
    <row r="63" spans="1:23" ht="15">
      <c r="A63" s="20">
        <v>41364</v>
      </c>
      <c r="B63" s="21">
        <f>B64+12</f>
        <v>39</v>
      </c>
      <c r="C63" s="52">
        <f>C11+C19+C27+C39+C47+C55</f>
        <v>1194808</v>
      </c>
      <c r="D63" s="52">
        <f>D11+D19+D27+D39+D47+D55</f>
        <v>747712</v>
      </c>
      <c r="E63" s="52">
        <f>E11+E19+E27+E39+E47+E55</f>
        <v>74637</v>
      </c>
      <c r="F63" s="52">
        <f>F11+F19+F27+F39+F47+F55</f>
        <v>822349</v>
      </c>
      <c r="G63" s="53">
        <f>F63/C63</f>
        <v>0.6882687427603431</v>
      </c>
      <c r="H63" s="52">
        <f>H11+H19+H27+H39+H47+H55</f>
        <v>417521</v>
      </c>
      <c r="I63" s="54">
        <f>H63/C63</f>
        <v>0.3494461034743658</v>
      </c>
      <c r="J63" s="55">
        <f>C63-F63-H63</f>
        <v>-45062</v>
      </c>
      <c r="K63" s="56">
        <f>J63/C63</f>
        <v>-0.03771484623470884</v>
      </c>
      <c r="W63" s="14"/>
    </row>
    <row r="64" spans="1:23" ht="15">
      <c r="A64" s="72">
        <v>41729</v>
      </c>
      <c r="B64" s="65">
        <f>B65+12</f>
        <v>27</v>
      </c>
      <c r="C64" s="83">
        <f>C12+C20+C28+C40+C48+C56</f>
        <v>1321981</v>
      </c>
      <c r="D64" s="83">
        <f>D12+D20+D28+D40+D48+D56</f>
        <v>740954</v>
      </c>
      <c r="E64" s="83">
        <f>E12+E20+E28+E40+E48+E56</f>
        <v>184850</v>
      </c>
      <c r="F64" s="83">
        <f>F12+F20+F28+F40+F48+F56</f>
        <v>925804</v>
      </c>
      <c r="G64" s="84">
        <f>F64/C64</f>
        <v>0.7003156626305522</v>
      </c>
      <c r="H64" s="83">
        <f>H12+H20+H28+H40+H48+H56</f>
        <v>478819</v>
      </c>
      <c r="I64" s="85">
        <f>H64/C64</f>
        <v>0.36219809513147316</v>
      </c>
      <c r="J64" s="83">
        <f>C64-F64-H64</f>
        <v>-82642</v>
      </c>
      <c r="K64" s="86">
        <f>J64/C64</f>
        <v>-0.06251375776202532</v>
      </c>
      <c r="W64" s="14"/>
    </row>
    <row r="65" spans="1:11" ht="15">
      <c r="A65" s="25">
        <v>42094</v>
      </c>
      <c r="B65" s="21">
        <f>B66+12</f>
        <v>15</v>
      </c>
      <c r="C65" s="52">
        <f>C13+C21+C29+C41+C49+C57</f>
        <v>1585055</v>
      </c>
      <c r="D65" s="52">
        <f>D13+D21+D29+D41+D49+D57</f>
        <v>721338</v>
      </c>
      <c r="E65" s="52">
        <f>E13+E21+E29+E41+E49+E57</f>
        <v>24872</v>
      </c>
      <c r="F65" s="52">
        <f>F13+F21+F29+F41+F49+F57</f>
        <v>746210</v>
      </c>
      <c r="G65" s="53">
        <f>F65/C65</f>
        <v>0.47077861651488434</v>
      </c>
      <c r="H65" s="52">
        <f>H13+H21+H29+H41+H49+H57</f>
        <v>556343</v>
      </c>
      <c r="I65" s="54">
        <f>H65/C65</f>
        <v>0.3509928677553776</v>
      </c>
      <c r="J65" s="55">
        <f>C65-F65-H65</f>
        <v>282502</v>
      </c>
      <c r="K65" s="56">
        <f>J65/C65</f>
        <v>0.17822851572973808</v>
      </c>
    </row>
    <row r="66" spans="1:11" s="1" customFormat="1" ht="15">
      <c r="A66" s="72">
        <v>42460</v>
      </c>
      <c r="B66" s="65">
        <f>3</f>
        <v>3</v>
      </c>
      <c r="C66" s="87">
        <f>C14+C22+C30+C42+C50+C58</f>
        <v>2083945</v>
      </c>
      <c r="D66" s="87">
        <f>D14+D22+D30+D42+D50+D58</f>
        <v>1211131</v>
      </c>
      <c r="E66" s="87">
        <f>E14+E22+E30+E42+E50+E58</f>
        <v>204037</v>
      </c>
      <c r="F66" s="87">
        <f>F14+F22+F30+F42+F50+F58</f>
        <v>1415168</v>
      </c>
      <c r="G66" s="88">
        <f>F66/C66</f>
        <v>0.6790812617415527</v>
      </c>
      <c r="H66" s="87">
        <f>H14+H22+H30+H42+H50+H58</f>
        <v>690092</v>
      </c>
      <c r="I66" s="89">
        <f>H66/C66</f>
        <v>0.3311469352598077</v>
      </c>
      <c r="J66" s="87">
        <f>C66-F66-H66</f>
        <v>-21315</v>
      </c>
      <c r="K66" s="90">
        <f>J66/C66</f>
        <v>-0.010228197001360401</v>
      </c>
    </row>
    <row r="67" spans="1:11" ht="15.75" thickBot="1">
      <c r="A67" s="26" t="s">
        <v>3</v>
      </c>
      <c r="B67" s="28"/>
      <c r="C67" s="57">
        <f>SUM(C62:C66)</f>
        <v>7436036</v>
      </c>
      <c r="D67" s="57">
        <f>SUM(D62:D66)</f>
        <v>4254231</v>
      </c>
      <c r="E67" s="57">
        <f>SUM(E62:E66)</f>
        <v>565107</v>
      </c>
      <c r="F67" s="57">
        <f>SUM(F62:F66)</f>
        <v>4819338</v>
      </c>
      <c r="G67" s="58">
        <f>F67/C67</f>
        <v>0.6481057918493133</v>
      </c>
      <c r="H67" s="57">
        <f>SUM(H62:H66)</f>
        <v>2569112</v>
      </c>
      <c r="I67" s="59">
        <f>H67/C67</f>
        <v>0.3454948308480486</v>
      </c>
      <c r="J67" s="60">
        <f>SUM(J62:J66)</f>
        <v>47586</v>
      </c>
      <c r="K67" s="61">
        <f>J67/C67</f>
        <v>0.006399377302638126</v>
      </c>
    </row>
    <row r="68" ht="15">
      <c r="W68" s="14"/>
    </row>
    <row r="69" ht="15">
      <c r="W69" s="14"/>
    </row>
    <row r="70" ht="15">
      <c r="W70" s="14"/>
    </row>
    <row r="71" ht="15">
      <c r="W71" s="14"/>
    </row>
    <row r="72" ht="15">
      <c r="W72" s="14"/>
    </row>
    <row r="73" ht="15">
      <c r="W73" s="14"/>
    </row>
  </sheetData>
  <sheetProtection/>
  <mergeCells count="28">
    <mergeCell ref="J33:J36"/>
    <mergeCell ref="K33:K36"/>
    <mergeCell ref="C33:C36"/>
    <mergeCell ref="D33:D36"/>
    <mergeCell ref="E33:E36"/>
    <mergeCell ref="F33:F36"/>
    <mergeCell ref="G33:G36"/>
    <mergeCell ref="H33:H36"/>
    <mergeCell ref="I33:I36"/>
    <mergeCell ref="F5:F8"/>
    <mergeCell ref="E61:G61"/>
    <mergeCell ref="C25:I25"/>
    <mergeCell ref="A2:K2"/>
    <mergeCell ref="A3:K3"/>
    <mergeCell ref="A4:K4"/>
    <mergeCell ref="A5:A8"/>
    <mergeCell ref="B5:B8"/>
    <mergeCell ref="A33:A36"/>
    <mergeCell ref="B33:B36"/>
    <mergeCell ref="C5:C8"/>
    <mergeCell ref="E5:E8"/>
    <mergeCell ref="G5:G8"/>
    <mergeCell ref="H5:H8"/>
    <mergeCell ref="I5:I8"/>
    <mergeCell ref="J5:J8"/>
    <mergeCell ref="D5:D8"/>
    <mergeCell ref="K5:K8"/>
    <mergeCell ref="B1:G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Ghan</dc:creator>
  <cp:keywords/>
  <dc:description/>
  <cp:lastModifiedBy>Gennady Stolyarov</cp:lastModifiedBy>
  <cp:lastPrinted>2016-04-27T16:27:04Z</cp:lastPrinted>
  <dcterms:created xsi:type="dcterms:W3CDTF">2014-02-13T16:50:41Z</dcterms:created>
  <dcterms:modified xsi:type="dcterms:W3CDTF">2016-04-27T16:28:13Z</dcterms:modified>
  <cp:category/>
  <cp:version/>
  <cp:contentType/>
  <cp:contentStatus/>
</cp:coreProperties>
</file>